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PMR OBJETIVOS 2018" sheetId="1" r:id="rId1"/>
    <sheet name="PMR 2018" sheetId="2" r:id="rId2"/>
  </sheets>
  <definedNames>
    <definedName name="_xlnm.Print_Area" localSheetId="1">'PMR 2018'!$A$1:$E$18</definedName>
    <definedName name="_xlnm.Print_Area" localSheetId="0">'PMR OBJETIVOS 2018'!$A$1:$E$27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<sst xmlns="http://schemas.openxmlformats.org/spreadsheetml/2006/main" count="83" uniqueCount="72">
  <si>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</si>
  <si>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</si>
  <si>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</si>
  <si>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</si>
  <si>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</si>
  <si>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</si>
  <si>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</si>
  <si>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</si>
  <si>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</si>
  <si>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</si>
  <si>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</si>
  <si>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</si>
  <si>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</si>
  <si>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</si>
  <si>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</si>
  <si>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</si>
  <si>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</si>
  <si>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</si>
  <si>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</si>
  <si>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</si>
  <si>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</si>
  <si>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</si>
  <si>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</si>
  <si>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</si>
  <si>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</si>
  <si>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</si>
  <si>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</si>
  <si>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</si>
  <si>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</si>
  <si>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</si>
  <si>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</si>
  <si>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</si>
  <si>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</si>
  <si>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</si>
  <si>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</si>
  <si>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</si>
  <si>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</si>
  <si>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</si>
  <si>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</si>
  <si>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</si>
  <si>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</si>
  <si>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</si>
  <si>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</si>
  <si>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</si>
  <si>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</si>
  <si>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</si>
  <si>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</si>
  <si>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OBJETIVOS - PRODUCTOS E  INDICADORES  DE 2018</t>
  </si>
  <si>
    <t>PRESUPUESTO POR PRODUCTOS VIGENCIA 2018</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</si>
  <si>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</si>
  <si>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</si>
  <si>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</si>
  <si>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</si>
  <si>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 xml:space="preserve">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</si>
  <si>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(279/342).</t>
    </r>
  </si>
  <si>
    <t>inversion septiembre</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</si>
  <si>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(556/502)</t>
    </r>
  </si>
  <si>
    <t>pasivo exigible</t>
  </si>
  <si>
    <t>Revisó y Aprobó : Mercedes Yunda Monroy  - Directora Técnica de Planeación.</t>
  </si>
  <si>
    <t xml:space="preserve">Aprobó: Mercedes Yunda Monroy   - Director Técnico de Planeación </t>
  </si>
  <si>
    <t>Fecha de Elaboración: Noviembre 09  de 2018</t>
  </si>
  <si>
    <t xml:space="preserve">PASIVO EXIGIBLE </t>
  </si>
  <si>
    <t xml:space="preserve">Elaboró:   - Claudia Pedraza Aldana . Fecha: Diciembre   12  de 2018  </t>
  </si>
  <si>
    <t>GIROS ACUMULADOS A NOVIEMBRE   DE 2018</t>
  </si>
  <si>
    <t xml:space="preserve">ALCANZADO A NOVIEMBRE </t>
  </si>
  <si>
    <t>4.505.588.539.99 /5,000,000,000</t>
  </si>
  <si>
    <r>
      <t>MONTO DE DINERO SUCEPTIBLE DE RECAUDO POR PROCESOS DE RESPONSABILIDAD FISCAL POR VIGENCIA FISCAL</t>
    </r>
    <r>
      <rPr>
        <sz val="9"/>
        <rFont val="Arial"/>
        <family val="2"/>
      </rPr>
      <t xml:space="preserve">
Valor de la Cuantía
Recaudada en la Vigencia  / Valor a recaudar programado (meta anual)
( 4,505,588,539.99 /5,000,000,000).
</t>
    </r>
  </si>
  <si>
    <r>
      <t xml:space="preserve">TASA DE RETORNO
</t>
    </r>
    <r>
      <rPr>
        <sz val="9"/>
        <rFont val="Arial"/>
        <family val="2"/>
      </rPr>
      <t xml:space="preserve">Valor de los beneficios / total presupuesto ejecutado por la Contraloria de Bogotá, D.C. en el periodo analizado.
(411,013,545,207,30 / 106,022,013,056)
</t>
    </r>
  </si>
  <si>
    <t xml:space="preserve"> el valor reportado con corte a Noviembre corresponde al  Boletin de Beneficios No 3. </t>
  </si>
  <si>
    <t>Seguimiento a Noviembre de 2018: A la fecha se han realizado 556 actividades de control social en las localidades asi:  Inspección a terreno 146, Mesa de Trabajo ciudadana 120, Audiencia Pública 25, Revisión de contratos 12, Socialización de los Memorandos de Asignación y de Planeación 28, Divulgación de resultados de gestión del proceso auditor y de los informes obligatorios, estudios y/o pronunciamientos 28, Comité de Control Social 105, Contraloría Estudiantil 72, Veedurías ciudadanas 9, Redes sociales 7 y 4 rendiciones de cuentas.</t>
  </si>
  <si>
    <r>
      <t>PORCENTAJE DE ENTIDADES DISTRITALES AUDITADAS DURANTE EL PERIODO</t>
    </r>
    <r>
      <rPr>
        <sz val="9"/>
        <rFont val="Arial"/>
        <family val="2"/>
      </rPr>
      <t xml:space="preserve">
No. De sujetos de control auditados en la vigencia / Total de sujetos de control competencia de la Contraloria de Bogotá *100 (89/96)</t>
    </r>
  </si>
  <si>
    <r>
      <t>INFORMES DE AUDITORIA REALIZADOS DURANTE EL PERIODO</t>
    </r>
    <r>
      <rPr>
        <sz val="9"/>
        <rFont val="Arial"/>
        <family val="2"/>
      </rPr>
      <t xml:space="preserve">
Total Informes de Auditoria realizados ( 151 de 206)</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</si>
</sst>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s>
  <fonts count="82">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sz val="11"/>
      <color indexed="8"/>
      <name val="Arial Narrow"/>
      <family val="2"/>
    </font>
    <font>
      <b/>
      <sz val="11"/>
      <color indexed="8"/>
      <name val="Arial"/>
      <family val="2"/>
    </font>
    <font>
      <sz val="8"/>
      <color indexed="8"/>
      <name val="Arial Narrow"/>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b/>
      <sz val="10"/>
      <color theme="1"/>
      <name val="Arial"/>
      <family val="2"/>
    </font>
    <font>
      <sz val="11"/>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2"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113">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9" fillId="34" borderId="11" xfId="0" applyFont="1" applyFill="1" applyBorder="1" applyAlignment="1">
      <alignment horizontal="center" vertical="center" wrapText="1" readingOrder="1"/>
    </xf>
    <xf numFmtId="0" fontId="70" fillId="34" borderId="11" xfId="0" applyFont="1" applyFill="1" applyBorder="1" applyAlignment="1">
      <alignment horizontal="center" vertical="center" wrapText="1" readingOrder="1"/>
    </xf>
    <xf numFmtId="0" fontId="71" fillId="34" borderId="12" xfId="0" applyFont="1" applyFill="1" applyBorder="1" applyAlignment="1">
      <alignment horizontal="left" vertical="center" wrapText="1" readingOrder="1"/>
    </xf>
    <xf numFmtId="3" fontId="72" fillId="35" borderId="12" xfId="0" applyNumberFormat="1" applyFont="1" applyFill="1" applyBorder="1" applyAlignment="1">
      <alignment horizontal="right" vertical="center" wrapText="1" readingOrder="1"/>
    </xf>
    <xf numFmtId="0" fontId="73" fillId="34" borderId="10" xfId="0" applyFont="1" applyFill="1" applyBorder="1" applyAlignment="1">
      <alignment horizontal="left" vertical="center" wrapText="1" readingOrder="1"/>
    </xf>
    <xf numFmtId="3" fontId="74" fillId="35" borderId="10" xfId="0" applyNumberFormat="1" applyFont="1" applyFill="1" applyBorder="1" applyAlignment="1">
      <alignment horizontal="right" vertical="center" wrapText="1" readingOrder="1"/>
    </xf>
    <xf numFmtId="3" fontId="74" fillId="36" borderId="10" xfId="0" applyNumberFormat="1" applyFont="1" applyFill="1" applyBorder="1" applyAlignment="1">
      <alignment horizontal="right" vertical="center" wrapText="1" readingOrder="1"/>
    </xf>
    <xf numFmtId="0" fontId="4" fillId="37"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2" fillId="0" borderId="0" xfId="0" applyFont="1" applyAlignment="1">
      <alignment horizontal="center"/>
    </xf>
    <xf numFmtId="172" fontId="13" fillId="0" borderId="0" xfId="0" applyNumberFormat="1" applyFont="1" applyAlignment="1">
      <alignment/>
    </xf>
    <xf numFmtId="3" fontId="12" fillId="37" borderId="10" xfId="0" applyNumberFormat="1" applyFont="1" applyFill="1" applyBorder="1" applyAlignment="1">
      <alignment/>
    </xf>
    <xf numFmtId="171" fontId="23" fillId="0" borderId="0" xfId="56" applyNumberFormat="1" applyFont="1" applyAlignment="1">
      <alignment horizontal="center" wrapText="1"/>
    </xf>
    <xf numFmtId="174" fontId="75" fillId="0" borderId="0" xfId="51" applyNumberFormat="1" applyFont="1" applyAlignment="1">
      <alignment/>
    </xf>
    <xf numFmtId="0" fontId="0" fillId="0" borderId="0" xfId="0" applyAlignment="1">
      <alignment wrapText="1"/>
    </xf>
    <xf numFmtId="174" fontId="76" fillId="0" borderId="0" xfId="0" applyNumberFormat="1" applyFont="1" applyAlignment="1">
      <alignment wrapText="1"/>
    </xf>
    <xf numFmtId="174" fontId="77" fillId="0" borderId="0" xfId="0" applyNumberFormat="1" applyFont="1" applyAlignment="1">
      <alignment wrapText="1"/>
    </xf>
    <xf numFmtId="3" fontId="74" fillId="38"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4" fillId="39" borderId="10" xfId="0" applyNumberFormat="1" applyFont="1" applyFill="1" applyBorder="1" applyAlignment="1">
      <alignment horizontal="right" vertical="center" wrapText="1" readingOrder="1"/>
    </xf>
    <xf numFmtId="3" fontId="0" fillId="40" borderId="0" xfId="0" applyNumberFormat="1" applyFill="1" applyAlignment="1">
      <alignment/>
    </xf>
    <xf numFmtId="3" fontId="78" fillId="39"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7" borderId="10" xfId="56" applyFont="1" applyFill="1" applyBorder="1" applyAlignment="1">
      <alignment horizontal="center" vertical="center"/>
    </xf>
    <xf numFmtId="3" fontId="4"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9" fontId="15" fillId="37" borderId="10" xfId="0" applyNumberFormat="1" applyFont="1" applyFill="1" applyBorder="1" applyAlignment="1">
      <alignment horizontal="center" vertical="center"/>
    </xf>
    <xf numFmtId="9" fontId="4" fillId="37" borderId="10" xfId="56"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3" fontId="10" fillId="0" borderId="10" xfId="0" applyNumberFormat="1" applyFont="1" applyBorder="1" applyAlignment="1">
      <alignment horizontal="center"/>
    </xf>
    <xf numFmtId="0" fontId="24"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9" fontId="4" fillId="37" borderId="10" xfId="0" applyNumberFormat="1" applyFont="1" applyFill="1" applyBorder="1" applyAlignment="1">
      <alignment horizontal="center" vertical="center"/>
    </xf>
    <xf numFmtId="4" fontId="4" fillId="37" borderId="10" xfId="0" applyNumberFormat="1" applyFont="1" applyFill="1" applyBorder="1" applyAlignment="1">
      <alignment horizontal="center" vertical="center"/>
    </xf>
    <xf numFmtId="0" fontId="14" fillId="0" borderId="0" xfId="0" applyFont="1" applyAlignment="1">
      <alignment wrapText="1"/>
    </xf>
    <xf numFmtId="9" fontId="79" fillId="0" borderId="0" xfId="56" applyFont="1" applyAlignment="1">
      <alignment/>
    </xf>
    <xf numFmtId="9" fontId="21" fillId="37" borderId="10" xfId="56" applyNumberFormat="1" applyFont="1" applyFill="1" applyBorder="1" applyAlignment="1">
      <alignment horizontal="center" vertical="center"/>
    </xf>
    <xf numFmtId="9" fontId="14" fillId="0" borderId="0" xfId="56" applyFont="1" applyAlignment="1">
      <alignment wrapText="1"/>
    </xf>
    <xf numFmtId="0" fontId="24" fillId="0" borderId="13" xfId="0" applyFont="1" applyBorder="1" applyAlignment="1">
      <alignment horizontal="justify" vertical="top" wrapText="1"/>
    </xf>
    <xf numFmtId="1" fontId="4" fillId="37" borderId="10" xfId="56" applyNumberFormat="1" applyFont="1" applyFill="1" applyBorder="1" applyAlignment="1">
      <alignment horizontal="center" vertical="center"/>
    </xf>
    <xf numFmtId="0" fontId="14" fillId="0" borderId="0" xfId="0" applyFont="1" applyAlignment="1">
      <alignment horizontal="left" wrapText="1"/>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0" fontId="14" fillId="0" borderId="10" xfId="0" applyFont="1" applyBorder="1" applyAlignment="1">
      <alignment horizontal="left" vertical="center" wrapText="1"/>
    </xf>
    <xf numFmtId="9" fontId="4" fillId="37" borderId="10" xfId="0" applyNumberFormat="1" applyFont="1" applyFill="1" applyBorder="1" applyAlignment="1">
      <alignment horizontal="center" vertical="center" wrapText="1"/>
    </xf>
    <xf numFmtId="9" fontId="13" fillId="0" borderId="0" xfId="56" applyNumberFormat="1" applyFont="1" applyAlignment="1">
      <alignment/>
    </xf>
    <xf numFmtId="3" fontId="10" fillId="37" borderId="10" xfId="0" applyNumberFormat="1" applyFont="1" applyFill="1" applyBorder="1" applyAlignment="1">
      <alignment/>
    </xf>
    <xf numFmtId="0" fontId="80" fillId="0" borderId="0" xfId="0" applyFont="1" applyAlignment="1">
      <alignment/>
    </xf>
    <xf numFmtId="9" fontId="4" fillId="37" borderId="10" xfId="56" applyNumberFormat="1" applyFont="1" applyFill="1" applyBorder="1" applyAlignment="1">
      <alignment horizontal="center" vertical="center"/>
    </xf>
    <xf numFmtId="0" fontId="5" fillId="33" borderId="10" xfId="0" applyFont="1" applyFill="1" applyBorder="1" applyAlignment="1">
      <alignment horizontal="center" vertical="top" wrapText="1"/>
    </xf>
    <xf numFmtId="0" fontId="5" fillId="0" borderId="10" xfId="0" applyFont="1" applyBorder="1" applyAlignment="1">
      <alignment horizontal="left" vertical="center" wrapText="1"/>
    </xf>
    <xf numFmtId="0" fontId="5" fillId="33"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3" borderId="10" xfId="0" applyNumberFormat="1" applyFont="1" applyFill="1" applyBorder="1" applyAlignment="1">
      <alignment horizontal="center" vertical="center" wrapText="1"/>
    </xf>
    <xf numFmtId="0" fontId="16" fillId="38" borderId="15" xfId="0" applyFont="1" applyFill="1" applyBorder="1" applyAlignment="1">
      <alignment horizontal="center"/>
    </xf>
    <xf numFmtId="0" fontId="16" fillId="38" borderId="16" xfId="0" applyFont="1" applyFill="1" applyBorder="1" applyAlignment="1">
      <alignment horizontal="center"/>
    </xf>
    <xf numFmtId="0" fontId="16" fillId="38"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S49"/>
  <sheetViews>
    <sheetView tabSelected="1" zoomScalePageLayoutView="0" workbookViewId="0" topLeftCell="A1">
      <selection activeCell="A5" sqref="A5"/>
    </sheetView>
  </sheetViews>
  <sheetFormatPr defaultColWidth="11.421875" defaultRowHeight="15"/>
  <cols>
    <col min="1" max="1" width="50.00390625" style="19" customWidth="1"/>
    <col min="2" max="3" width="17.421875" style="19" customWidth="1"/>
    <col min="4" max="4" width="15.421875" style="19" customWidth="1"/>
    <col min="5" max="5" width="14.140625" style="19" customWidth="1"/>
    <col min="6" max="6" width="41.28125" style="19" hidden="1" customWidth="1"/>
    <col min="7" max="7" width="31.7109375" style="19" customWidth="1"/>
    <col min="8" max="8" width="23.00390625" style="19" customWidth="1"/>
    <col min="9" max="9" width="17.8515625" style="19" bestFit="1"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96" t="s">
        <v>38</v>
      </c>
      <c r="B1" s="97"/>
      <c r="C1" s="97"/>
      <c r="D1" s="97"/>
      <c r="E1" s="98"/>
    </row>
    <row r="2" spans="1:4" ht="15.75" customHeight="1">
      <c r="A2" s="99" t="s">
        <v>4</v>
      </c>
      <c r="B2" s="99"/>
      <c r="C2" s="99"/>
      <c r="D2" s="99"/>
    </row>
    <row r="3" spans="1:4" ht="15.75">
      <c r="A3" s="100" t="s">
        <v>7</v>
      </c>
      <c r="B3" s="100"/>
      <c r="C3" s="100"/>
      <c r="D3" s="100"/>
    </row>
    <row r="4" spans="1:4" ht="24" customHeight="1">
      <c r="A4" s="101" t="s">
        <v>47</v>
      </c>
      <c r="B4" s="101"/>
      <c r="C4" s="101"/>
      <c r="D4" s="101"/>
    </row>
    <row r="5" spans="1:5" ht="14.25" customHeight="1">
      <c r="A5" s="23" t="s">
        <v>25</v>
      </c>
      <c r="B5" s="91" t="s">
        <v>21</v>
      </c>
      <c r="C5" s="91"/>
      <c r="D5" s="91"/>
      <c r="E5" s="91"/>
    </row>
    <row r="6" spans="1:5" ht="24">
      <c r="A6" s="1" t="s">
        <v>31</v>
      </c>
      <c r="B6" s="1" t="s">
        <v>0</v>
      </c>
      <c r="C6" s="1" t="s">
        <v>1</v>
      </c>
      <c r="D6" s="1">
        <v>2018</v>
      </c>
      <c r="E6" s="1" t="s">
        <v>64</v>
      </c>
    </row>
    <row r="7" spans="1:7" ht="60">
      <c r="A7" s="24" t="s">
        <v>70</v>
      </c>
      <c r="B7" s="18">
        <v>1</v>
      </c>
      <c r="C7" s="17">
        <v>1</v>
      </c>
      <c r="D7" s="62">
        <v>0.94</v>
      </c>
      <c r="E7" s="90">
        <v>0.92</v>
      </c>
      <c r="G7" s="30"/>
    </row>
    <row r="8" spans="1:7" ht="20.25" customHeight="1">
      <c r="A8" s="23" t="s">
        <v>26</v>
      </c>
      <c r="B8" s="93" t="s">
        <v>5</v>
      </c>
      <c r="C8" s="93"/>
      <c r="D8" s="93"/>
      <c r="E8" s="93"/>
      <c r="G8" s="47"/>
    </row>
    <row r="9" spans="1:5" ht="24">
      <c r="A9" s="1" t="s">
        <v>32</v>
      </c>
      <c r="B9" s="1" t="s">
        <v>6</v>
      </c>
      <c r="C9" s="1" t="s">
        <v>1</v>
      </c>
      <c r="D9" s="1">
        <v>2018</v>
      </c>
      <c r="E9" s="1" t="str">
        <f>E6</f>
        <v>ALCANZADO A NOVIEMBRE </v>
      </c>
    </row>
    <row r="10" spans="1:8" ht="70.5" customHeight="1">
      <c r="A10" s="24" t="s">
        <v>71</v>
      </c>
      <c r="B10" s="2">
        <f>130+157+168+287</f>
        <v>742</v>
      </c>
      <c r="C10" s="3">
        <f>333+177+150+150</f>
        <v>810</v>
      </c>
      <c r="D10" s="63">
        <v>206</v>
      </c>
      <c r="E10" s="79">
        <v>151</v>
      </c>
      <c r="G10" s="77"/>
      <c r="H10" s="30"/>
    </row>
    <row r="11" spans="1:9" ht="24.75" customHeight="1">
      <c r="A11" s="25" t="s">
        <v>27</v>
      </c>
      <c r="B11" s="95" t="s">
        <v>22</v>
      </c>
      <c r="C11" s="95"/>
      <c r="D11" s="95"/>
      <c r="E11" s="95"/>
      <c r="G11" s="46"/>
      <c r="H11" s="44"/>
      <c r="I11" s="44"/>
    </row>
    <row r="12" spans="1:11" ht="27" customHeight="1">
      <c r="A12" s="1" t="s">
        <v>33</v>
      </c>
      <c r="B12" s="1" t="s">
        <v>0</v>
      </c>
      <c r="C12" s="1" t="s">
        <v>1</v>
      </c>
      <c r="D12" s="1">
        <f>D6</f>
        <v>2018</v>
      </c>
      <c r="E12" s="43" t="str">
        <f>E6</f>
        <v>ALCANZADO A NOVIEMBRE </v>
      </c>
      <c r="J12" s="48"/>
      <c r="K12" s="48"/>
    </row>
    <row r="13" spans="1:19" ht="60">
      <c r="A13" s="24" t="s">
        <v>67</v>
      </c>
      <c r="B13" s="4">
        <v>4.34</v>
      </c>
      <c r="C13" s="4" t="s">
        <v>24</v>
      </c>
      <c r="D13" s="64">
        <v>3</v>
      </c>
      <c r="E13" s="73">
        <f>H13/I13</f>
        <v>3.876681203838356</v>
      </c>
      <c r="G13" s="85" t="s">
        <v>68</v>
      </c>
      <c r="H13" s="71">
        <v>411013545207.3</v>
      </c>
      <c r="I13" s="71">
        <v>106022013056</v>
      </c>
      <c r="K13" s="52"/>
      <c r="L13" s="45"/>
      <c r="M13" s="49"/>
      <c r="N13" s="55"/>
      <c r="O13" s="54"/>
      <c r="P13" s="54"/>
      <c r="S13" s="53"/>
    </row>
    <row r="14" spans="1:11" ht="14.25">
      <c r="A14" s="25" t="s">
        <v>28</v>
      </c>
      <c r="B14" s="93" t="s">
        <v>2</v>
      </c>
      <c r="C14" s="93"/>
      <c r="D14" s="93"/>
      <c r="E14" s="93"/>
      <c r="G14" s="30"/>
      <c r="I14" s="44"/>
      <c r="J14" s="30"/>
      <c r="K14" s="44"/>
    </row>
    <row r="15" spans="1:8" ht="34.5" customHeight="1">
      <c r="A15" s="1" t="s">
        <v>34</v>
      </c>
      <c r="B15" s="1" t="s">
        <v>0</v>
      </c>
      <c r="C15" s="1" t="s">
        <v>1</v>
      </c>
      <c r="D15" s="1">
        <f>D6</f>
        <v>2018</v>
      </c>
      <c r="E15" s="43" t="str">
        <f>E6</f>
        <v>ALCANZADO A NOVIEMBRE </v>
      </c>
      <c r="G15" s="51"/>
      <c r="H15" s="30"/>
    </row>
    <row r="16" spans="1:19" ht="96">
      <c r="A16" s="22" t="s">
        <v>66</v>
      </c>
      <c r="B16" s="67">
        <v>300</v>
      </c>
      <c r="C16" s="63">
        <v>2000</v>
      </c>
      <c r="D16" s="63">
        <v>5000</v>
      </c>
      <c r="E16" s="76">
        <f>4505588539/5000000000</f>
        <v>0.9011177078</v>
      </c>
      <c r="F16" s="19">
        <f>489.510134/650</f>
        <v>0.7530925138461538</v>
      </c>
      <c r="G16" s="75"/>
      <c r="H16" s="87"/>
      <c r="J16" s="89" t="s">
        <v>65</v>
      </c>
      <c r="S16" s="53" t="s">
        <v>45</v>
      </c>
    </row>
    <row r="17" spans="1:8" ht="15">
      <c r="A17" s="92" t="s">
        <v>20</v>
      </c>
      <c r="B17" s="92"/>
      <c r="C17" s="92"/>
      <c r="D17" s="92"/>
      <c r="E17" s="92"/>
      <c r="G17" s="51"/>
      <c r="H17" s="30"/>
    </row>
    <row r="18" spans="1:9" ht="24" customHeight="1">
      <c r="A18" s="23" t="s">
        <v>29</v>
      </c>
      <c r="B18" s="91" t="s">
        <v>23</v>
      </c>
      <c r="C18" s="91"/>
      <c r="D18" s="91"/>
      <c r="E18" s="91"/>
      <c r="G18" s="70"/>
      <c r="H18" s="70"/>
      <c r="I18" s="61"/>
    </row>
    <row r="19" spans="1:8" ht="25.5" customHeight="1">
      <c r="A19" s="26" t="s">
        <v>35</v>
      </c>
      <c r="B19" s="1" t="s">
        <v>0</v>
      </c>
      <c r="C19" s="1" t="s">
        <v>1</v>
      </c>
      <c r="D19" s="1">
        <f>D6</f>
        <v>2018</v>
      </c>
      <c r="E19" s="43" t="str">
        <f>E6</f>
        <v>ALCANZADO A NOVIEMBRE </v>
      </c>
      <c r="G19" s="51"/>
      <c r="H19" s="30"/>
    </row>
    <row r="20" spans="1:7" ht="134.25" customHeight="1">
      <c r="A20" s="27" t="s">
        <v>54</v>
      </c>
      <c r="B20" s="21">
        <v>0.3</v>
      </c>
      <c r="C20" s="21">
        <v>0.8</v>
      </c>
      <c r="D20" s="65">
        <v>0.8</v>
      </c>
      <c r="E20" s="72">
        <v>0.82</v>
      </c>
      <c r="F20" s="69" t="s">
        <v>52</v>
      </c>
      <c r="G20" s="80" t="s">
        <v>53</v>
      </c>
    </row>
    <row r="21" spans="1:5" ht="14.25">
      <c r="A21" s="23" t="s">
        <v>30</v>
      </c>
      <c r="B21" s="93" t="s">
        <v>3</v>
      </c>
      <c r="C21" s="93"/>
      <c r="D21" s="93"/>
      <c r="E21" s="93"/>
    </row>
    <row r="22" spans="1:5" ht="24">
      <c r="A22" s="57" t="s">
        <v>36</v>
      </c>
      <c r="B22" s="57" t="s">
        <v>0</v>
      </c>
      <c r="C22" s="57" t="s">
        <v>1</v>
      </c>
      <c r="D22" s="57">
        <v>2018</v>
      </c>
      <c r="E22" s="57" t="str">
        <f>E6</f>
        <v>ALCANZADO A NOVIEMBRE </v>
      </c>
    </row>
    <row r="23" spans="1:7" ht="157.5">
      <c r="A23" s="28" t="s">
        <v>56</v>
      </c>
      <c r="B23" s="18">
        <v>1</v>
      </c>
      <c r="C23" s="18">
        <v>1</v>
      </c>
      <c r="D23" s="66">
        <v>0.27</v>
      </c>
      <c r="E23" s="86">
        <v>1.14</v>
      </c>
      <c r="F23" s="78"/>
      <c r="G23" s="74" t="s">
        <v>69</v>
      </c>
    </row>
    <row r="24" spans="1:5" ht="16.5" customHeight="1">
      <c r="A24" s="32"/>
      <c r="B24" s="33"/>
      <c r="C24" s="33"/>
      <c r="D24" s="33"/>
      <c r="E24" s="33"/>
    </row>
    <row r="25" spans="1:4" ht="14.25">
      <c r="A25" s="94" t="s">
        <v>46</v>
      </c>
      <c r="B25" s="94"/>
      <c r="C25" s="94"/>
      <c r="D25" s="94"/>
    </row>
    <row r="26" spans="1:4" ht="14.25">
      <c r="A26" s="29" t="s">
        <v>60</v>
      </c>
      <c r="B26" s="20"/>
      <c r="C26" s="20"/>
      <c r="D26" s="20"/>
    </row>
    <row r="27" spans="1:4" ht="14.25">
      <c r="A27" s="20" t="s">
        <v>58</v>
      </c>
      <c r="B27" s="20"/>
      <c r="C27" s="20"/>
      <c r="D27" s="20"/>
    </row>
    <row r="47" ht="15">
      <c r="C47" s="71"/>
    </row>
    <row r="48" ht="14.25">
      <c r="C48" s="47"/>
    </row>
    <row r="49" ht="14.25">
      <c r="C49" s="47"/>
    </row>
  </sheetData>
  <sheetProtection/>
  <mergeCells count="12">
    <mergeCell ref="A1:E1"/>
    <mergeCell ref="A2:D2"/>
    <mergeCell ref="A3:D3"/>
    <mergeCell ref="A4:D4"/>
    <mergeCell ref="B5:E5"/>
    <mergeCell ref="B18:E18"/>
    <mergeCell ref="A17:E17"/>
    <mergeCell ref="B21:E21"/>
    <mergeCell ref="A25:D25"/>
    <mergeCell ref="B8:E8"/>
    <mergeCell ref="B11:E11"/>
    <mergeCell ref="B14:E14"/>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L28"/>
  <sheetViews>
    <sheetView zoomScalePageLayoutView="0" workbookViewId="0" topLeftCell="A1">
      <selection activeCell="A1" sqref="A1:E18"/>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7.421875" style="0" customWidth="1"/>
    <col min="10" max="10" width="16.8515625" style="0" customWidth="1"/>
    <col min="11" max="11" width="15.57421875" style="0" customWidth="1"/>
    <col min="12" max="12" width="19.140625" style="0" customWidth="1"/>
  </cols>
  <sheetData>
    <row r="1" spans="1:5" ht="25.5" customHeight="1">
      <c r="A1" s="96" t="s">
        <v>38</v>
      </c>
      <c r="B1" s="97"/>
      <c r="C1" s="97"/>
      <c r="D1" s="97"/>
      <c r="E1" s="98"/>
    </row>
    <row r="2" spans="1:5" ht="15.75" customHeight="1">
      <c r="A2" s="102" t="s">
        <v>10</v>
      </c>
      <c r="B2" s="102"/>
      <c r="C2" s="102"/>
      <c r="D2" s="102"/>
      <c r="E2" s="102"/>
    </row>
    <row r="3" spans="1:5" ht="15.75" customHeight="1">
      <c r="A3" s="102" t="s">
        <v>11</v>
      </c>
      <c r="B3" s="102"/>
      <c r="C3" s="102"/>
      <c r="D3" s="102"/>
      <c r="E3" s="102"/>
    </row>
    <row r="4" spans="1:5" ht="15.75">
      <c r="A4" s="102" t="s">
        <v>48</v>
      </c>
      <c r="B4" s="102"/>
      <c r="C4" s="102"/>
      <c r="D4" s="102"/>
      <c r="E4" s="102"/>
    </row>
    <row r="6" spans="1:5" ht="15">
      <c r="A6" t="s">
        <v>63</v>
      </c>
      <c r="E6" t="s">
        <v>8</v>
      </c>
    </row>
    <row r="7" spans="1:5" ht="15">
      <c r="A7" s="103" t="s">
        <v>9</v>
      </c>
      <c r="B7" s="104" t="s">
        <v>15</v>
      </c>
      <c r="C7" s="105" t="s">
        <v>17</v>
      </c>
      <c r="D7" s="106"/>
      <c r="E7" s="107" t="s">
        <v>16</v>
      </c>
    </row>
    <row r="8" spans="1:5" ht="15">
      <c r="A8" s="103"/>
      <c r="B8" s="103"/>
      <c r="C8" s="6" t="s">
        <v>18</v>
      </c>
      <c r="D8" s="5" t="s">
        <v>19</v>
      </c>
      <c r="E8" s="108"/>
    </row>
    <row r="9" spans="1:7" ht="15.75">
      <c r="A9" s="10" t="s">
        <v>5</v>
      </c>
      <c r="B9" s="7">
        <f>B12*77%</f>
        <v>84955332780.01</v>
      </c>
      <c r="C9" s="7">
        <f>J28</f>
        <v>1050699302.25</v>
      </c>
      <c r="D9" s="7"/>
      <c r="E9" s="50">
        <f>B9+C9</f>
        <v>86006032082.26</v>
      </c>
      <c r="G9" s="14"/>
    </row>
    <row r="10" spans="1:5" ht="31.5">
      <c r="A10" s="11" t="s">
        <v>12</v>
      </c>
      <c r="B10" s="7">
        <f>B12*11%</f>
        <v>12136476111.43</v>
      </c>
      <c r="C10" s="7">
        <f>J27</f>
        <v>7354895115.75</v>
      </c>
      <c r="D10" s="7"/>
      <c r="E10" s="50">
        <f>B10+C10</f>
        <v>19491371227.18</v>
      </c>
    </row>
    <row r="11" spans="1:5" ht="31.5">
      <c r="A11" s="11" t="s">
        <v>13</v>
      </c>
      <c r="B11" s="7">
        <f>B12*12%</f>
        <v>13239792121.56</v>
      </c>
      <c r="C11" s="7">
        <f>J20</f>
        <v>1431402342</v>
      </c>
      <c r="D11" s="7"/>
      <c r="E11" s="50">
        <f>B11+C11</f>
        <v>14671194463.56</v>
      </c>
    </row>
    <row r="12" spans="1:5" ht="15.75">
      <c r="A12" s="12" t="s">
        <v>14</v>
      </c>
      <c r="B12" s="8">
        <v>110331601013</v>
      </c>
      <c r="C12" s="8">
        <f>C9+C10+C11</f>
        <v>9836996760</v>
      </c>
      <c r="D12" s="8"/>
      <c r="E12" s="8">
        <f>B12+C12</f>
        <v>120168597773</v>
      </c>
    </row>
    <row r="13" spans="1:8" ht="15.75">
      <c r="A13" s="82" t="s">
        <v>61</v>
      </c>
      <c r="B13" s="83"/>
      <c r="C13" s="84"/>
      <c r="D13" s="84"/>
      <c r="E13" s="88">
        <f>K26</f>
        <v>166485160</v>
      </c>
      <c r="H13" s="8"/>
    </row>
    <row r="14" spans="4:6" ht="15.75">
      <c r="D14" s="15"/>
      <c r="E14" s="81">
        <f>E12+E13</f>
        <v>120335082933</v>
      </c>
      <c r="F14" s="16"/>
    </row>
    <row r="15" spans="1:5" ht="31.5">
      <c r="A15" s="31" t="s">
        <v>37</v>
      </c>
      <c r="B15" s="68">
        <v>14638939</v>
      </c>
      <c r="D15" s="13"/>
      <c r="E15" s="14"/>
    </row>
    <row r="16" spans="1:5" ht="15">
      <c r="A16" s="111" t="s">
        <v>49</v>
      </c>
      <c r="B16" s="111"/>
      <c r="C16" s="111"/>
      <c r="D16" s="111"/>
      <c r="E16" s="111"/>
    </row>
    <row r="17" spans="1:5" ht="15">
      <c r="A17" s="112" t="s">
        <v>62</v>
      </c>
      <c r="B17" s="112"/>
      <c r="C17" s="112"/>
      <c r="D17" s="112"/>
      <c r="E17" s="112"/>
    </row>
    <row r="18" spans="1:5" ht="15.75" thickBot="1">
      <c r="A18" s="9" t="s">
        <v>59</v>
      </c>
      <c r="B18" s="34"/>
      <c r="C18" s="34"/>
      <c r="D18" s="34"/>
      <c r="E18" s="34"/>
    </row>
    <row r="19" spans="2:10" ht="111" customHeight="1">
      <c r="B19" s="9"/>
      <c r="C19" s="9"/>
      <c r="H19" s="36" t="s">
        <v>39</v>
      </c>
      <c r="I19" s="37">
        <v>2018</v>
      </c>
      <c r="J19" s="37" t="s">
        <v>55</v>
      </c>
    </row>
    <row r="20" spans="1:10" ht="48">
      <c r="A20" s="9"/>
      <c r="B20" s="9"/>
      <c r="C20" s="9"/>
      <c r="G20" s="35">
        <v>770</v>
      </c>
      <c r="H20" s="40" t="s">
        <v>44</v>
      </c>
      <c r="I20" s="41"/>
      <c r="J20" s="56">
        <v>1431402342</v>
      </c>
    </row>
    <row r="21" spans="7:11" ht="72">
      <c r="G21" s="110">
        <v>776</v>
      </c>
      <c r="H21" s="40" t="s">
        <v>41</v>
      </c>
      <c r="I21" s="41"/>
      <c r="J21" s="56">
        <v>7233551696</v>
      </c>
      <c r="K21" s="109">
        <f>J25</f>
        <v>8405594418</v>
      </c>
    </row>
    <row r="22" spans="7:11" ht="60">
      <c r="G22" s="110"/>
      <c r="H22" s="40" t="s">
        <v>42</v>
      </c>
      <c r="I22" s="41"/>
      <c r="J22" s="56">
        <v>0</v>
      </c>
      <c r="K22" s="110"/>
    </row>
    <row r="23" spans="7:11" ht="72">
      <c r="G23" s="110"/>
      <c r="H23" s="40" t="s">
        <v>43</v>
      </c>
      <c r="I23" s="42"/>
      <c r="J23" s="56">
        <v>1172042722</v>
      </c>
      <c r="K23" s="110"/>
    </row>
    <row r="24" spans="8:10" ht="17.25" thickBot="1">
      <c r="H24" s="38" t="s">
        <v>40</v>
      </c>
      <c r="I24" s="39">
        <f>SUM(I20:I23)</f>
        <v>0</v>
      </c>
      <c r="J24" s="58">
        <f>J20+J21+J22+J23</f>
        <v>9836996760</v>
      </c>
    </row>
    <row r="25" spans="10:12" ht="16.5">
      <c r="J25" s="60">
        <f>J24-J20</f>
        <v>8405594418</v>
      </c>
      <c r="K25" s="59">
        <f>J20+J21+J22+J23</f>
        <v>9836996760</v>
      </c>
      <c r="L25" s="14">
        <f>K25+K26</f>
        <v>10003481920</v>
      </c>
    </row>
    <row r="26" spans="11:12" ht="15">
      <c r="K26">
        <v>166485160</v>
      </c>
      <c r="L26" t="s">
        <v>57</v>
      </c>
    </row>
    <row r="27" spans="10:11" ht="15">
      <c r="J27">
        <f>J25*87.5/100</f>
        <v>7354895115.75</v>
      </c>
      <c r="K27" t="s">
        <v>51</v>
      </c>
    </row>
    <row r="28" spans="10:11" ht="15">
      <c r="J28">
        <f>J25*12.5/100</f>
        <v>1050699302.25</v>
      </c>
      <c r="K28" t="s">
        <v>50</v>
      </c>
    </row>
  </sheetData>
  <sheetProtection/>
  <mergeCells count="12">
    <mergeCell ref="K21:K23"/>
    <mergeCell ref="G21:G23"/>
    <mergeCell ref="A16:E16"/>
    <mergeCell ref="A17:E17"/>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2018-12-12T20:01:06Z</cp:lastPrinted>
  <dcterms:created xsi:type="dcterms:W3CDTF">2008-08-26T19:35:11Z</dcterms:created>
  <dcterms:modified xsi:type="dcterms:W3CDTF">2018-12-12T22:03:15Z</dcterms:modified>
  <cp:category/>
  <cp:version/>
  <cp:contentType/>
  <cp:contentStatus/>
</cp:coreProperties>
</file>